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128"/>
  <workbookPr defaultThemeVersion="166925"/>
  <mc:AlternateContent xmlns:mc="http://schemas.openxmlformats.org/markup-compatibility/2006">
    <mc:Choice Requires="x15">
      <x15ac:absPath xmlns:x15ac="http://schemas.microsoft.com/office/spreadsheetml/2010/11/ac" url="U:\PILOTs &amp; Incentives\23012104A NY Solar One - Rt 26 Martinsburg\Cost-Benefit\"/>
    </mc:Choice>
  </mc:AlternateContent>
  <xr:revisionPtr revIDLastSave="0" documentId="13_ncr:1_{EFDFC1B2-43A5-4620-A028-B5592C3A5712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Cost Benefit" sheetId="3" r:id="rId1"/>
    <sheet name="Soil Calc" sheetId="4" r:id="rId2"/>
  </sheets>
  <calcPr calcId="191029" calcMode="autoNoTable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K38" i="3" l="1"/>
  <c r="K15" i="3"/>
  <c r="J35" i="3"/>
  <c r="K34" i="3" s="1"/>
  <c r="J13" i="3"/>
  <c r="J33" i="3"/>
  <c r="J32" i="3"/>
  <c r="J22" i="3"/>
  <c r="J23" i="3" s="1"/>
  <c r="D12" i="4"/>
  <c r="D10" i="4"/>
  <c r="D11" i="4"/>
  <c r="D7" i="4"/>
  <c r="D6" i="4"/>
  <c r="D5" i="4"/>
  <c r="D9" i="4"/>
  <c r="J31" i="3"/>
  <c r="K29" i="3" s="1"/>
  <c r="J28" i="3"/>
  <c r="K25" i="3" s="1"/>
  <c r="J24" i="3"/>
  <c r="B13" i="4" l="1"/>
  <c r="D13" i="4"/>
  <c r="B16" i="4" s="1"/>
  <c r="K21" i="3" s="1"/>
  <c r="K39" i="3" s="1"/>
  <c r="J14" i="3" l="1"/>
  <c r="K12" i="3" s="1"/>
  <c r="K17" i="3" s="1"/>
  <c r="K41" i="3" l="1"/>
</calcChain>
</file>

<file path=xl/sharedStrings.xml><?xml version="1.0" encoding="utf-8"?>
<sst xmlns="http://schemas.openxmlformats.org/spreadsheetml/2006/main" count="70" uniqueCount="67">
  <si>
    <t>Lewis County Industrial Development Agency</t>
  </si>
  <si>
    <t>Project Cost-Benefit Analysis</t>
  </si>
  <si>
    <t>Cost to Community</t>
  </si>
  <si>
    <t>Benefits to the Community</t>
  </si>
  <si>
    <t># of jobs created</t>
  </si>
  <si>
    <t>Expected annual salary</t>
  </si>
  <si>
    <t>Lease duration in years</t>
  </si>
  <si>
    <t>Benefit period in Years:</t>
  </si>
  <si>
    <t>Fee payment to LCIDA</t>
  </si>
  <si>
    <t>Property taxes received with PILOT</t>
  </si>
  <si>
    <t>Project duration in years</t>
  </si>
  <si>
    <t>Estimated benefits provided/Tax Revenue Not Received by the Community</t>
  </si>
  <si>
    <t>Mortgage Tax Forgiven</t>
  </si>
  <si>
    <t>Sales Taxes Forgiven</t>
  </si>
  <si>
    <t>Estimated Property Taxes forgiven</t>
  </si>
  <si>
    <t>Estimated Community Benefit Received</t>
  </si>
  <si>
    <t>Other Factors - Not able to be calculated or intangible</t>
  </si>
  <si>
    <t>Amount of Private Sector Investment</t>
  </si>
  <si>
    <t>Timeframe of Project</t>
  </si>
  <si>
    <t>Likelihood of Completion</t>
  </si>
  <si>
    <t>Property taxes received that would not have been generated without project</t>
  </si>
  <si>
    <t>Salaries Generated From Temporary/Construction Jobs</t>
  </si>
  <si>
    <t>Benefit minus Cost Differential</t>
  </si>
  <si>
    <t># of jobs created (FTE)</t>
  </si>
  <si>
    <t>Notes</t>
  </si>
  <si>
    <t>Full Property Taxes for proposed project (over benefit period)</t>
  </si>
  <si>
    <t>Property taxes received without the project</t>
  </si>
  <si>
    <t>Based on $1.2M/MW assessment</t>
  </si>
  <si>
    <t>Based on 1% project value</t>
  </si>
  <si>
    <t>Lease Payments to property owners</t>
  </si>
  <si>
    <t>Low</t>
  </si>
  <si>
    <t>Impact to  other Lewis County Businesses (Restaurants, Lodging, Local Stores, etc.)</t>
  </si>
  <si>
    <t>Multiplier to PILOT and taxes over project period</t>
  </si>
  <si>
    <t>Multiplier to project salary over project period</t>
  </si>
  <si>
    <t>Land Use revenue compared to dairy</t>
  </si>
  <si>
    <t>Higher</t>
  </si>
  <si>
    <t>PILOT $/mW + Town, LCDC HCAs</t>
  </si>
  <si>
    <t>Taxes paid as result of PILOT, does not account for loss of Ag Exemption</t>
  </si>
  <si>
    <t>Salaries resulting from new permanent employment (over benefit period)</t>
  </si>
  <si>
    <t>Lodging &amp; Dining</t>
  </si>
  <si>
    <t>Based on $25/hr</t>
  </si>
  <si>
    <t>DRAFT</t>
  </si>
  <si>
    <t>Escalator</t>
  </si>
  <si>
    <t>Total MW AC</t>
  </si>
  <si>
    <t>Payment in lieu of Taxes for proposed project (over benefit Period)</t>
  </si>
  <si>
    <t>High</t>
  </si>
  <si>
    <t>Works towards NYS Green Energy goals?</t>
  </si>
  <si>
    <t>Yes</t>
  </si>
  <si>
    <t>Taxes that would have been paid if project did not occur, approximate for that portion of the lot</t>
  </si>
  <si>
    <t>Prime</t>
  </si>
  <si>
    <t>Base PILOT:</t>
  </si>
  <si>
    <t>Actively Farmed:</t>
  </si>
  <si>
    <t>Not Actively Farmed</t>
  </si>
  <si>
    <t>Land of Statewide Importance</t>
  </si>
  <si>
    <t>Not categorized</t>
  </si>
  <si>
    <t>This Array</t>
  </si>
  <si>
    <t>UTEP Discount</t>
  </si>
  <si>
    <t>This Array Discount</t>
  </si>
  <si>
    <t>Prime if drained</t>
  </si>
  <si>
    <t>PILOT with discount applied:</t>
  </si>
  <si>
    <t>Annual lease</t>
  </si>
  <si>
    <t>Based on 2% escalator</t>
  </si>
  <si>
    <t>Based on $50/day, 4 days per week for 60% of workers</t>
  </si>
  <si>
    <t>August 2021-November 2021</t>
  </si>
  <si>
    <t>Estimated</t>
  </si>
  <si>
    <t>$750/acre per year</t>
  </si>
  <si>
    <t>Project Name: Martinsburg CSG, LLC - Martinsburg - Route 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</si>
</sst>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5" formatCode="&quot;$&quot;#,##0_);\(&quot;$&quot;#,##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"/>
    <numFmt numFmtId="165" formatCode="0.0%"/>
    <numFmt numFmtId="166" formatCode="0.000"/>
  </numFmts>
  <fonts count="1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u/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u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4" fontId="7" fillId="0" borderId="0" applyFont="0" applyFill="0" applyBorder="0" applyAlignment="0" applyProtection="0"/>
  </cellStyleXfs>
  <cellXfs count="43">
    <xf numFmtId="0" fontId="0" fillId="0" borderId="0" xfId="0"/>
    <xf numFmtId="0" fontId="1" fillId="0" borderId="0" xfId="0" applyFont="1" applyAlignment="1">
      <alignment horizontal="left" indent="4"/>
    </xf>
    <xf numFmtId="0" fontId="2" fillId="0" borderId="0" xfId="0" applyFont="1" applyAlignment="1">
      <alignment horizontal="left" indent="4"/>
    </xf>
    <xf numFmtId="0" fontId="1" fillId="0" borderId="0" xfId="0" applyFont="1"/>
    <xf numFmtId="0" fontId="5" fillId="0" borderId="0" xfId="0" applyFont="1"/>
    <xf numFmtId="164" fontId="0" fillId="0" borderId="0" xfId="0" applyNumberFormat="1"/>
    <xf numFmtId="0" fontId="0" fillId="0" borderId="1" xfId="0" applyBorder="1"/>
    <xf numFmtId="164" fontId="0" fillId="0" borderId="1" xfId="0" applyNumberFormat="1" applyBorder="1"/>
    <xf numFmtId="0" fontId="1" fillId="0" borderId="1" xfId="0" applyFont="1" applyBorder="1" applyAlignment="1">
      <alignment horizontal="left" indent="4"/>
    </xf>
    <xf numFmtId="0" fontId="0" fillId="0" borderId="0" xfId="0" applyAlignment="1">
      <alignment horizontal="center"/>
    </xf>
    <xf numFmtId="0" fontId="0" fillId="0" borderId="0" xfId="0" applyAlignment="1">
      <alignment horizontal="right"/>
    </xf>
    <xf numFmtId="0" fontId="1" fillId="0" borderId="0" xfId="0" applyFont="1" applyAlignment="1">
      <alignment horizontal="left"/>
    </xf>
    <xf numFmtId="164" fontId="0" fillId="0" borderId="0" xfId="0" applyNumberFormat="1" applyFill="1"/>
    <xf numFmtId="0" fontId="0" fillId="0" borderId="0" xfId="0" applyFill="1"/>
    <xf numFmtId="0" fontId="0" fillId="0" borderId="0" xfId="0" applyFill="1" applyAlignment="1">
      <alignment horizontal="center"/>
    </xf>
    <xf numFmtId="0" fontId="1" fillId="0" borderId="0" xfId="0" applyFont="1" applyFill="1" applyAlignment="1">
      <alignment horizontal="left" indent="4"/>
    </xf>
    <xf numFmtId="0" fontId="2" fillId="0" borderId="0" xfId="0" applyFont="1" applyFill="1" applyAlignment="1">
      <alignment horizontal="left" indent="4"/>
    </xf>
    <xf numFmtId="43" fontId="0" fillId="0" borderId="0" xfId="1" applyFont="1" applyFill="1"/>
    <xf numFmtId="2" fontId="0" fillId="0" borderId="0" xfId="0" applyNumberFormat="1" applyFill="1"/>
    <xf numFmtId="0" fontId="0" fillId="0" borderId="0" xfId="0" applyFill="1" applyAlignment="1">
      <alignment horizontal="right"/>
    </xf>
    <xf numFmtId="0" fontId="0" fillId="0" borderId="1" xfId="0" applyFill="1" applyBorder="1"/>
    <xf numFmtId="164" fontId="0" fillId="0" borderId="1" xfId="0" applyNumberFormat="1" applyFill="1" applyBorder="1"/>
    <xf numFmtId="0" fontId="8" fillId="0" borderId="0" xfId="0" applyFont="1" applyFill="1"/>
    <xf numFmtId="0" fontId="6" fillId="0" borderId="0" xfId="0" applyFont="1" applyAlignment="1"/>
    <xf numFmtId="0" fontId="4" fillId="0" borderId="0" xfId="0" applyFont="1" applyAlignment="1"/>
    <xf numFmtId="0" fontId="3" fillId="0" borderId="0" xfId="0" applyFont="1" applyAlignment="1"/>
    <xf numFmtId="0" fontId="0" fillId="0" borderId="0" xfId="0" applyAlignment="1">
      <alignment horizontal="left"/>
    </xf>
    <xf numFmtId="14" fontId="0" fillId="0" borderId="0" xfId="0" applyNumberFormat="1" applyAlignment="1">
      <alignment horizontal="left"/>
    </xf>
    <xf numFmtId="165" fontId="0" fillId="0" borderId="0" xfId="2" applyNumberFormat="1" applyFont="1"/>
    <xf numFmtId="9" fontId="0" fillId="0" borderId="0" xfId="2" applyFont="1" applyAlignment="1">
      <alignment horizontal="center"/>
    </xf>
    <xf numFmtId="165" fontId="0" fillId="0" borderId="0" xfId="2" applyNumberFormat="1" applyFont="1" applyAlignment="1">
      <alignment horizontal="center"/>
    </xf>
    <xf numFmtId="165" fontId="0" fillId="0" borderId="2" xfId="2" applyNumberFormat="1" applyFont="1" applyBorder="1" applyAlignment="1">
      <alignment horizontal="center"/>
    </xf>
    <xf numFmtId="9" fontId="0" fillId="0" borderId="0" xfId="2" applyNumberFormat="1" applyFont="1" applyAlignment="1">
      <alignment horizontal="center"/>
    </xf>
    <xf numFmtId="165" fontId="0" fillId="0" borderId="0" xfId="0" applyNumberFormat="1" applyAlignment="1">
      <alignment horizontal="center"/>
    </xf>
    <xf numFmtId="165" fontId="0" fillId="0" borderId="2" xfId="0" applyNumberFormat="1" applyBorder="1" applyAlignment="1">
      <alignment horizontal="center"/>
    </xf>
    <xf numFmtId="0" fontId="9" fillId="0" borderId="0" xfId="0" applyFont="1" applyAlignment="1">
      <alignment horizontal="center" wrapText="1"/>
    </xf>
    <xf numFmtId="5" fontId="0" fillId="0" borderId="0" xfId="3" applyNumberFormat="1" applyFont="1" applyAlignment="1">
      <alignment horizontal="center"/>
    </xf>
    <xf numFmtId="0" fontId="0" fillId="2" borderId="0" xfId="0" applyFill="1"/>
    <xf numFmtId="5" fontId="0" fillId="2" borderId="0" xfId="3" applyNumberFormat="1" applyFont="1" applyFill="1" applyAlignment="1">
      <alignment horizontal="center"/>
    </xf>
    <xf numFmtId="166" fontId="0" fillId="0" borderId="0" xfId="0" applyNumberFormat="1" applyFill="1"/>
    <xf numFmtId="0" fontId="6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3" fillId="0" borderId="0" xfId="0" applyFont="1" applyAlignment="1">
      <alignment horizontal="center"/>
    </xf>
  </cellXfs>
  <cellStyles count="4">
    <cellStyle name="Comma" xfId="1" builtinId="3"/>
    <cellStyle name="Currency" xfId="3" builtinId="4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L50"/>
  <sheetViews>
    <sheetView tabSelected="1" workbookViewId="0">
      <selection activeCell="K41" sqref="K41"/>
    </sheetView>
  </sheetViews>
  <sheetFormatPr defaultRowHeight="15" x14ac:dyDescent="0.25"/>
  <cols>
    <col min="1" max="1" width="9.7109375" bestFit="1" customWidth="1"/>
    <col min="4" max="4" width="10.85546875" bestFit="1" customWidth="1"/>
    <col min="9" max="9" width="2.7109375" customWidth="1"/>
    <col min="10" max="10" width="10.85546875" bestFit="1" customWidth="1"/>
    <col min="11" max="11" width="13.7109375" customWidth="1"/>
    <col min="12" max="12" width="64.28515625" customWidth="1"/>
  </cols>
  <sheetData>
    <row r="1" spans="1:12" ht="21" x14ac:dyDescent="0.35">
      <c r="A1" s="26" t="s">
        <v>41</v>
      </c>
      <c r="B1" s="23"/>
      <c r="C1" s="40" t="s">
        <v>0</v>
      </c>
      <c r="D1" s="40"/>
      <c r="E1" s="40"/>
      <c r="F1" s="40"/>
      <c r="G1" s="40"/>
      <c r="H1" s="40"/>
      <c r="I1" s="40"/>
      <c r="J1" s="40"/>
      <c r="K1" s="40"/>
      <c r="L1" s="40"/>
    </row>
    <row r="2" spans="1:12" ht="18.75" x14ac:dyDescent="0.3">
      <c r="A2" s="27">
        <v>44704</v>
      </c>
      <c r="B2" s="24"/>
      <c r="C2" s="41" t="s">
        <v>1</v>
      </c>
      <c r="D2" s="41"/>
      <c r="E2" s="41"/>
      <c r="F2" s="41"/>
      <c r="G2" s="41"/>
      <c r="H2" s="41"/>
      <c r="I2" s="41"/>
      <c r="J2" s="41"/>
      <c r="K2" s="41"/>
      <c r="L2" s="41"/>
    </row>
    <row r="3" spans="1:12" ht="15.75" x14ac:dyDescent="0.25">
      <c r="B3" s="25"/>
      <c r="C3" s="42" t="s">
        <v>66</v>
      </c>
      <c r="D3" s="42"/>
      <c r="E3" s="42"/>
      <c r="F3" s="42"/>
      <c r="G3" s="42"/>
      <c r="H3" s="42"/>
      <c r="I3" s="42"/>
      <c r="J3" s="42"/>
      <c r="K3" s="42"/>
      <c r="L3" s="42"/>
    </row>
    <row r="5" spans="1:12" x14ac:dyDescent="0.25">
      <c r="A5" s="3" t="s">
        <v>7</v>
      </c>
      <c r="E5" s="13">
        <v>25</v>
      </c>
    </row>
    <row r="6" spans="1:12" x14ac:dyDescent="0.25">
      <c r="A6" s="3" t="s">
        <v>36</v>
      </c>
      <c r="E6" s="12">
        <v>5059</v>
      </c>
    </row>
    <row r="7" spans="1:12" x14ac:dyDescent="0.25">
      <c r="A7" s="3" t="s">
        <v>42</v>
      </c>
      <c r="E7" s="28">
        <v>0.02</v>
      </c>
    </row>
    <row r="8" spans="1:12" x14ac:dyDescent="0.25">
      <c r="A8" s="3" t="s">
        <v>43</v>
      </c>
      <c r="E8" s="13">
        <v>2.2000000000000002</v>
      </c>
    </row>
    <row r="9" spans="1:12" x14ac:dyDescent="0.25">
      <c r="D9" s="5"/>
    </row>
    <row r="10" spans="1:12" ht="18.75" x14ac:dyDescent="0.3">
      <c r="A10" s="4" t="s">
        <v>2</v>
      </c>
      <c r="L10" s="4" t="s">
        <v>24</v>
      </c>
    </row>
    <row r="12" spans="1:12" x14ac:dyDescent="0.25">
      <c r="A12" s="1" t="s">
        <v>14</v>
      </c>
      <c r="K12" s="5">
        <f>J13-J14</f>
        <v>2272015.5072699455</v>
      </c>
    </row>
    <row r="13" spans="1:12" x14ac:dyDescent="0.25">
      <c r="B13" t="s">
        <v>25</v>
      </c>
      <c r="J13" s="12">
        <f>E8*1200000*(13.204874+8.163444+3.830297)/1000*E5*J24</f>
        <v>2728505.9221997843</v>
      </c>
      <c r="L13" t="s">
        <v>27</v>
      </c>
    </row>
    <row r="14" spans="1:12" x14ac:dyDescent="0.25">
      <c r="B14" t="s">
        <v>44</v>
      </c>
      <c r="J14" s="12">
        <f>E6*E8*E5*J24</f>
        <v>456490.41492983868</v>
      </c>
    </row>
    <row r="15" spans="1:12" x14ac:dyDescent="0.25">
      <c r="A15" s="1" t="s">
        <v>13</v>
      </c>
      <c r="K15" s="12">
        <f>139920</f>
        <v>139920</v>
      </c>
    </row>
    <row r="16" spans="1:12" ht="15.75" thickBot="1" x14ac:dyDescent="0.3">
      <c r="A16" s="8" t="s">
        <v>12</v>
      </c>
      <c r="B16" s="6"/>
      <c r="C16" s="6"/>
      <c r="D16" s="6"/>
      <c r="E16" s="6"/>
      <c r="F16" s="6"/>
      <c r="G16" s="6"/>
      <c r="H16" s="6"/>
      <c r="I16" s="6"/>
      <c r="J16" s="6"/>
      <c r="K16" s="7">
        <v>0</v>
      </c>
      <c r="L16" s="6"/>
    </row>
    <row r="17" spans="1:12" ht="15.75" thickTop="1" x14ac:dyDescent="0.25">
      <c r="B17" s="3" t="s">
        <v>11</v>
      </c>
      <c r="K17" s="5">
        <f>K12+K15+K16</f>
        <v>2411935.5072699455</v>
      </c>
    </row>
    <row r="19" spans="1:12" ht="18.75" x14ac:dyDescent="0.3">
      <c r="A19" s="4" t="s">
        <v>3</v>
      </c>
      <c r="L19" s="4" t="s">
        <v>24</v>
      </c>
    </row>
    <row r="21" spans="1:12" x14ac:dyDescent="0.25">
      <c r="A21" s="1" t="s">
        <v>20</v>
      </c>
      <c r="K21" s="12">
        <f>(J23*J24-J22*J24)*E5</f>
        <v>456490.41492983868</v>
      </c>
    </row>
    <row r="22" spans="1:12" x14ac:dyDescent="0.25">
      <c r="A22" s="2"/>
      <c r="B22" t="s">
        <v>26</v>
      </c>
      <c r="J22" s="12">
        <f>(13.204874+8.163444+3.830297)/1000*73583*(12/72.1)</f>
        <v>308.6029993140084</v>
      </c>
      <c r="L22" t="s">
        <v>48</v>
      </c>
    </row>
    <row r="23" spans="1:12" x14ac:dyDescent="0.25">
      <c r="A23" s="2"/>
      <c r="B23" t="s">
        <v>9</v>
      </c>
      <c r="J23" s="5">
        <f>E6*E8+J22</f>
        <v>11438.40299931401</v>
      </c>
      <c r="L23" t="s">
        <v>37</v>
      </c>
    </row>
    <row r="24" spans="1:12" s="13" customFormat="1" x14ac:dyDescent="0.25">
      <c r="A24" s="16"/>
      <c r="B24" s="13" t="s">
        <v>32</v>
      </c>
      <c r="J24" s="17">
        <f>(1+E7)^E5</f>
        <v>1.6406059944647295</v>
      </c>
      <c r="L24" s="13" t="s">
        <v>61</v>
      </c>
    </row>
    <row r="25" spans="1:12" x14ac:dyDescent="0.25">
      <c r="A25" s="1" t="s">
        <v>38</v>
      </c>
      <c r="K25" s="5">
        <f>E5*J26*J27*J28</f>
        <v>0</v>
      </c>
    </row>
    <row r="26" spans="1:12" x14ac:dyDescent="0.25">
      <c r="B26" t="s">
        <v>4</v>
      </c>
      <c r="J26" s="13">
        <v>0</v>
      </c>
    </row>
    <row r="27" spans="1:12" x14ac:dyDescent="0.25">
      <c r="B27" t="s">
        <v>5</v>
      </c>
      <c r="J27" s="12">
        <v>0</v>
      </c>
      <c r="K27" s="13"/>
      <c r="L27" s="22"/>
    </row>
    <row r="28" spans="1:12" x14ac:dyDescent="0.25">
      <c r="B28" t="s">
        <v>33</v>
      </c>
      <c r="J28" s="18">
        <f>(1+E7)^E5</f>
        <v>1.6406059944647295</v>
      </c>
      <c r="K28" s="13"/>
      <c r="L28" s="13"/>
    </row>
    <row r="29" spans="1:12" x14ac:dyDescent="0.25">
      <c r="A29" s="1" t="s">
        <v>21</v>
      </c>
      <c r="K29" s="5">
        <f>J30*J31*J33+(J30*0.6)*J32*J33</f>
        <v>232000</v>
      </c>
      <c r="L29" s="13"/>
    </row>
    <row r="30" spans="1:12" x14ac:dyDescent="0.25">
      <c r="B30" t="s">
        <v>23</v>
      </c>
      <c r="J30" s="13">
        <v>12</v>
      </c>
      <c r="K30" s="13"/>
      <c r="L30" s="13"/>
    </row>
    <row r="31" spans="1:12" x14ac:dyDescent="0.25">
      <c r="B31" t="s">
        <v>5</v>
      </c>
      <c r="J31" s="12">
        <f>25*40*52</f>
        <v>52000</v>
      </c>
      <c r="K31" s="13"/>
      <c r="L31" s="22" t="s">
        <v>40</v>
      </c>
    </row>
    <row r="32" spans="1:12" x14ac:dyDescent="0.25">
      <c r="B32" t="s">
        <v>39</v>
      </c>
      <c r="J32" s="12">
        <f>50*4*50</f>
        <v>10000</v>
      </c>
      <c r="K32" s="13"/>
      <c r="L32" s="22" t="s">
        <v>62</v>
      </c>
    </row>
    <row r="33" spans="1:12" x14ac:dyDescent="0.25">
      <c r="B33" t="s">
        <v>10</v>
      </c>
      <c r="J33" s="39">
        <f>4/12</f>
        <v>0.33333333333333331</v>
      </c>
    </row>
    <row r="34" spans="1:12" x14ac:dyDescent="0.25">
      <c r="A34" s="1" t="s">
        <v>29</v>
      </c>
      <c r="J34" s="10"/>
      <c r="K34" s="5">
        <f>J35*J36</f>
        <v>225000</v>
      </c>
    </row>
    <row r="35" spans="1:12" x14ac:dyDescent="0.25">
      <c r="B35" t="s">
        <v>60</v>
      </c>
      <c r="J35" s="12">
        <f>750*10</f>
        <v>7500</v>
      </c>
      <c r="L35" t="s">
        <v>65</v>
      </c>
    </row>
    <row r="36" spans="1:12" x14ac:dyDescent="0.25">
      <c r="B36" t="s">
        <v>6</v>
      </c>
      <c r="J36">
        <v>30</v>
      </c>
      <c r="L36" t="s">
        <v>64</v>
      </c>
    </row>
    <row r="37" spans="1:12" x14ac:dyDescent="0.25">
      <c r="A37" s="1"/>
      <c r="J37" s="19"/>
      <c r="K37" s="12"/>
    </row>
    <row r="38" spans="1:12" ht="15.75" thickBot="1" x14ac:dyDescent="0.3">
      <c r="A38" s="8" t="s">
        <v>8</v>
      </c>
      <c r="B38" s="6"/>
      <c r="C38" s="6"/>
      <c r="D38" s="6"/>
      <c r="E38" s="6"/>
      <c r="F38" s="6"/>
      <c r="G38" s="6"/>
      <c r="H38" s="6"/>
      <c r="I38" s="6"/>
      <c r="J38" s="20"/>
      <c r="K38" s="21">
        <f>4963485*0.01</f>
        <v>49634.85</v>
      </c>
      <c r="L38" s="6" t="s">
        <v>28</v>
      </c>
    </row>
    <row r="39" spans="1:12" ht="15.75" thickTop="1" x14ac:dyDescent="0.25">
      <c r="A39" s="1"/>
      <c r="B39" s="11" t="s">
        <v>15</v>
      </c>
      <c r="K39" s="12">
        <f>SUM(K21:K38)</f>
        <v>963125.26492983859</v>
      </c>
    </row>
    <row r="40" spans="1:12" x14ac:dyDescent="0.25">
      <c r="A40" s="1"/>
      <c r="K40" s="5"/>
    </row>
    <row r="41" spans="1:12" x14ac:dyDescent="0.25">
      <c r="B41" s="11" t="s">
        <v>22</v>
      </c>
      <c r="K41" s="12">
        <f>K39-K17</f>
        <v>-1448810.242340107</v>
      </c>
    </row>
    <row r="43" spans="1:12" ht="18.75" x14ac:dyDescent="0.3">
      <c r="A43" s="4" t="s">
        <v>16</v>
      </c>
      <c r="L43" s="4"/>
    </row>
    <row r="45" spans="1:12" x14ac:dyDescent="0.25">
      <c r="A45" s="1" t="s">
        <v>31</v>
      </c>
      <c r="K45" s="9" t="s">
        <v>30</v>
      </c>
    </row>
    <row r="46" spans="1:12" x14ac:dyDescent="0.25">
      <c r="A46" s="15" t="s">
        <v>17</v>
      </c>
      <c r="B46" s="13"/>
      <c r="C46" s="13"/>
      <c r="D46" s="13"/>
      <c r="K46" s="14" t="s">
        <v>30</v>
      </c>
    </row>
    <row r="47" spans="1:12" x14ac:dyDescent="0.25">
      <c r="A47" s="1" t="s">
        <v>18</v>
      </c>
      <c r="K47" s="14" t="s">
        <v>63</v>
      </c>
    </row>
    <row r="48" spans="1:12" x14ac:dyDescent="0.25">
      <c r="A48" s="1" t="s">
        <v>19</v>
      </c>
      <c r="K48" s="9" t="s">
        <v>45</v>
      </c>
    </row>
    <row r="49" spans="1:11" x14ac:dyDescent="0.25">
      <c r="A49" s="1" t="s">
        <v>34</v>
      </c>
      <c r="K49" s="9" t="s">
        <v>35</v>
      </c>
    </row>
    <row r="50" spans="1:11" x14ac:dyDescent="0.25">
      <c r="A50" s="1" t="s">
        <v>46</v>
      </c>
      <c r="K50" s="9" t="s">
        <v>47</v>
      </c>
    </row>
  </sheetData>
  <mergeCells count="3">
    <mergeCell ref="C1:L1"/>
    <mergeCell ref="C2:L2"/>
    <mergeCell ref="C3:L3"/>
  </mergeCells>
  <pageMargins left="0.25" right="0.25" top="0.75" bottom="0.75" header="0.3" footer="0.3"/>
  <pageSetup scale="68" orientation="landscape" horizontalDpi="4294967292" verticalDpi="4294967292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D18"/>
  <sheetViews>
    <sheetView workbookViewId="0">
      <selection activeCell="B16" sqref="B16"/>
    </sheetView>
  </sheetViews>
  <sheetFormatPr defaultRowHeight="15" x14ac:dyDescent="0.25"/>
  <cols>
    <col min="1" max="1" width="26.140625" bestFit="1" customWidth="1"/>
    <col min="2" max="4" width="11.42578125" style="9" customWidth="1"/>
  </cols>
  <sheetData>
    <row r="2" spans="1:4" x14ac:dyDescent="0.25">
      <c r="A2" t="s">
        <v>50</v>
      </c>
      <c r="B2" s="36">
        <v>5500</v>
      </c>
    </row>
    <row r="4" spans="1:4" ht="30" x14ac:dyDescent="0.25">
      <c r="B4" s="35" t="s">
        <v>55</v>
      </c>
      <c r="C4" s="35" t="s">
        <v>56</v>
      </c>
      <c r="D4" s="35" t="s">
        <v>57</v>
      </c>
    </row>
    <row r="5" spans="1:4" x14ac:dyDescent="0.25">
      <c r="A5" t="s">
        <v>51</v>
      </c>
      <c r="B5" s="29">
        <v>1</v>
      </c>
      <c r="C5" s="29">
        <v>0</v>
      </c>
      <c r="D5" s="30">
        <f>B5*C5</f>
        <v>0</v>
      </c>
    </row>
    <row r="6" spans="1:4" x14ac:dyDescent="0.25">
      <c r="A6" t="s">
        <v>52</v>
      </c>
      <c r="B6" s="29">
        <v>0</v>
      </c>
      <c r="C6" s="29">
        <v>0.1</v>
      </c>
      <c r="D6" s="31">
        <f>B6*C6</f>
        <v>0</v>
      </c>
    </row>
    <row r="7" spans="1:4" x14ac:dyDescent="0.25">
      <c r="B7" s="29"/>
      <c r="C7" s="29"/>
      <c r="D7" s="30">
        <f>SUM(D5:D6)</f>
        <v>0</v>
      </c>
    </row>
    <row r="8" spans="1:4" x14ac:dyDescent="0.25">
      <c r="B8" s="29"/>
      <c r="D8" s="30"/>
    </row>
    <row r="9" spans="1:4" x14ac:dyDescent="0.25">
      <c r="A9" t="s">
        <v>49</v>
      </c>
      <c r="B9" s="30">
        <v>0.16200000000000001</v>
      </c>
      <c r="C9" s="29">
        <v>0</v>
      </c>
      <c r="D9" s="33">
        <f>B9*C9</f>
        <v>0</v>
      </c>
    </row>
    <row r="10" spans="1:4" x14ac:dyDescent="0.25">
      <c r="A10" t="s">
        <v>58</v>
      </c>
      <c r="B10" s="30">
        <v>7.2999999999999995E-2</v>
      </c>
      <c r="C10" s="29">
        <v>0.05</v>
      </c>
      <c r="D10" s="33">
        <f>B10*C10</f>
        <v>3.65E-3</v>
      </c>
    </row>
    <row r="11" spans="1:4" x14ac:dyDescent="0.25">
      <c r="A11" t="s">
        <v>53</v>
      </c>
      <c r="B11" s="30">
        <v>0.76500000000000001</v>
      </c>
      <c r="C11" s="29">
        <v>0.1</v>
      </c>
      <c r="D11" s="33">
        <f>B11*C11</f>
        <v>7.6500000000000012E-2</v>
      </c>
    </row>
    <row r="12" spans="1:4" x14ac:dyDescent="0.25">
      <c r="A12" t="s">
        <v>54</v>
      </c>
      <c r="B12" s="31">
        <v>0</v>
      </c>
      <c r="C12" s="29">
        <v>0.15</v>
      </c>
      <c r="D12" s="34">
        <f>B12*C12</f>
        <v>0</v>
      </c>
    </row>
    <row r="13" spans="1:4" x14ac:dyDescent="0.25">
      <c r="B13" s="32">
        <f>SUM(B9:B12)</f>
        <v>1</v>
      </c>
      <c r="C13" s="32"/>
      <c r="D13" s="30">
        <f>SUM(D9:D12)</f>
        <v>8.0150000000000013E-2</v>
      </c>
    </row>
    <row r="14" spans="1:4" x14ac:dyDescent="0.25">
      <c r="B14" s="29"/>
    </row>
    <row r="15" spans="1:4" x14ac:dyDescent="0.25">
      <c r="B15" s="29"/>
    </row>
    <row r="16" spans="1:4" x14ac:dyDescent="0.25">
      <c r="A16" s="37" t="s">
        <v>59</v>
      </c>
      <c r="B16" s="38">
        <f>B2-B2*D13-B2*D7</f>
        <v>5059.1750000000002</v>
      </c>
    </row>
    <row r="17" spans="2:2" x14ac:dyDescent="0.25">
      <c r="B17" s="29"/>
    </row>
    <row r="18" spans="2:2" x14ac:dyDescent="0.25">
      <c r="B18" s="29"/>
    </row>
  </sheetData>
  <pageMargins left="0.7" right="0.7" top="0.75" bottom="0.75" header="0.3" footer="0.3"/>
  <pageSetup orientation="portrait" verticalDpi="597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Cost Benefit</vt:lpstr>
      <vt:lpstr>Soil Calc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Tim</dc:creator>
  <cp:lastModifiedBy>Cheyenne Steria</cp:lastModifiedBy>
  <cp:lastPrinted>2020-03-19T17:49:58Z</cp:lastPrinted>
  <dcterms:created xsi:type="dcterms:W3CDTF">2017-08-16T15:52:12Z</dcterms:created>
  <dcterms:modified xsi:type="dcterms:W3CDTF">2022-05-23T17:21:32Z</dcterms:modified>
</cp:coreProperties>
</file>