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430" windowHeight="9110"/>
  </bookViews>
  <sheets>
    <sheet name="Unit B" sheetId="4" r:id="rId1"/>
    <sheet name="Soil Calc" sheetId="5" r:id="rId2"/>
  </sheets>
  <definedNames>
    <definedName name="_xlnm.Print_Area" localSheetId="1">'Soil Calc'!$A$1:$D$17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4"/>
  <c r="J14" s="1"/>
  <c r="K12" s="1"/>
  <c r="B17" i="5"/>
  <c r="B14"/>
  <c r="D13"/>
  <c r="D12"/>
  <c r="D11"/>
  <c r="D10"/>
  <c r="D7"/>
  <c r="D6"/>
  <c r="D8" s="1"/>
  <c r="J22" i="4"/>
  <c r="K39"/>
  <c r="K15"/>
  <c r="J13"/>
  <c r="J35"/>
  <c r="K34" s="1"/>
  <c r="J33"/>
  <c r="J32"/>
  <c r="J31"/>
  <c r="K29"/>
  <c r="J28"/>
  <c r="K25"/>
  <c r="J24"/>
  <c r="D14" i="5" l="1"/>
  <c r="K17" i="4"/>
  <c r="J23"/>
  <c r="K21" s="1"/>
  <c r="K40" s="1"/>
  <c r="K42" l="1"/>
</calcChain>
</file>

<file path=xl/sharedStrings.xml><?xml version="1.0" encoding="utf-8"?>
<sst xmlns="http://schemas.openxmlformats.org/spreadsheetml/2006/main" count="71" uniqueCount="68">
  <si>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</si>
  <si>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</si>
  <si>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</si>
  <si>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</si>
  <si>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</si>
  <si>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</si>
  <si>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Lease duration in years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</si>
  <si>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</si>
  <si>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</si>
  <si>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</si>
  <si>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</si>
  <si>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</si>
  <si>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Mortgage Tax Forgiven</t>
  </si>
  <si>
    <t>Sales Taxes Forgiven</t>
  </si>
  <si>
    <t>Estimated Property Taxes forgiven</t>
  </si>
  <si>
    <t>Estimated Community Benefit Received</t>
  </si>
  <si>
    <t>Other Factors - Not able to be calculated or intangible</t>
  </si>
  <si>
    <t>Amount of Private Sector Investment</t>
  </si>
  <si>
    <t>Timeframe of Project</t>
  </si>
  <si>
    <t>Likelihood of Completion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</si>
  <si>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</si>
  <si>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</si>
  <si>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</si>
  <si>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</si>
  <si>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</si>
  <si>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</si>
  <si>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</si>
  <si>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$1.2M/MW assessment</t>
  </si>
  <si>
    <t>Based on 1% project value</t>
  </si>
  <si>
    <t>Lease Payments to property owners</t>
  </si>
  <si>
    <t>Low</t>
  </si>
  <si>
    <t>Impact to  other Lewis County Businesses (Restaurants, Lodging, Local Stores, etc.)</t>
  </si>
  <si>
    <t>Multiplier to PILOT and taxes over project period</t>
  </si>
  <si>
    <t>Multiplier to project salary over project period</t>
  </si>
  <si>
    <t>Land Use revenue compared to dairy</t>
  </si>
  <si>
    <t>Higher</t>
  </si>
  <si>
    <t>Based on 1.5% escalator</t>
  </si>
  <si>
    <t>Unknown</t>
  </si>
  <si>
    <t>PILOT $/mW + Town, LCDC HCAs</t>
  </si>
  <si>
    <t>Taxes paid as result of PILOT, does not account for loss of Ag Exemption</t>
  </si>
  <si>
    <t>Salaries resulting from new permanent employment (over benefit period)</t>
  </si>
  <si>
    <t>Lodging &amp; Dining</t>
  </si>
  <si>
    <t>Based on $25/hr</t>
  </si>
  <si>
    <t>DRAFT</t>
  </si>
  <si>
    <t>Escalator</t>
  </si>
  <si>
    <t>Total MW AC</t>
  </si>
  <si>
    <t>Payment in lieu of Taxes for proposed project (over benefit Period)</t>
  </si>
  <si>
    <t>Based on $50/day, 4 days per week for 10% of workers</t>
  </si>
  <si>
    <t>MW</t>
  </si>
  <si>
    <t>Annual payment per MW</t>
  </si>
  <si>
    <t>Feb-Sept 2021</t>
  </si>
  <si>
    <t>High</t>
  </si>
  <si>
    <t>Works towards NYS Green Energy goals?</t>
  </si>
  <si>
    <t>Yes</t>
  </si>
  <si>
    <t>Taxes that would have been paid if project did not occur, approximate for that portion of the lot</t>
  </si>
  <si>
    <t>Project Name: Solitude Solar - Waters Rd Solar - Unit B</t>
  </si>
  <si>
    <t>PILOT Payment Calculation</t>
  </si>
  <si>
    <t>Base PILOT:</t>
  </si>
  <si>
    <t>This Array</t>
  </si>
  <si>
    <t>UTEP Discount</t>
  </si>
  <si>
    <t>This Array Discount</t>
  </si>
  <si>
    <t>Actively Farmed:</t>
  </si>
  <si>
    <t>Not Actively Farmed</t>
  </si>
  <si>
    <t>Prime</t>
  </si>
  <si>
    <t>Prime if drained</t>
  </si>
  <si>
    <t>Land of Statewide Importance</t>
  </si>
  <si>
    <t>Not categorized</t>
  </si>
  <si>
    <t>PILOT with discount applied: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</si>
</sst>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&quot;$&quot;#,##0.0_);\(&quot;$&quot;#,##0.0\)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164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 indent="4"/>
    </xf>
    <xf numFmtId="0" fontId="2" fillId="0" borderId="0" xfId="0" applyFont="1" applyFill="1" applyAlignment="1">
      <alignment horizontal="left" indent="4"/>
    </xf>
    <xf numFmtId="43" fontId="0" fillId="0" borderId="0" xfId="1" applyFont="1" applyFill="1"/>
    <xf numFmtId="2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1" xfId="0" applyFill="1" applyBorder="1"/>
    <xf numFmtId="164" fontId="0" fillId="0" borderId="1" xfId="0" applyNumberFormat="1" applyFill="1" applyBorder="1"/>
    <xf numFmtId="0" fontId="8" fillId="0" borderId="0" xfId="0" applyFont="1" applyFill="1"/>
    <xf numFmtId="0" fontId="6" fillId="0" borderId="0" xfId="0" applyFont="1" applyAlignment="1"/>
    <xf numFmtId="0" fontId="4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2" applyNumberFormat="1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5" fontId="0" fillId="0" borderId="0" xfId="3" applyNumberFormat="1" applyFont="1" applyAlignment="1">
      <alignment horizontal="center"/>
    </xf>
    <xf numFmtId="0" fontId="9" fillId="0" borderId="0" xfId="0" applyFont="1" applyAlignment="1">
      <alignment horizontal="center" wrapText="1"/>
    </xf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2" xfId="0" applyNumberFormat="1" applyBorder="1" applyAlignment="1">
      <alignment horizontal="center"/>
    </xf>
    <xf numFmtId="9" fontId="0" fillId="0" borderId="0" xfId="2" applyNumberFormat="1" applyFont="1" applyAlignment="1">
      <alignment horizontal="center"/>
    </xf>
    <xf numFmtId="0" fontId="0" fillId="2" borderId="0" xfId="0" applyFill="1"/>
    <xf numFmtId="5" fontId="0" fillId="2" borderId="0" xfId="3" applyNumberFormat="1" applyFont="1" applyFill="1" applyAlignment="1">
      <alignment horizontal="center"/>
    </xf>
    <xf numFmtId="166" fontId="0" fillId="0" borderId="0" xfId="0" applyNumberFormat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1"/>
  <sheetViews>
    <sheetView tabSelected="1" workbookViewId="0">
      <selection activeCell="B6" sqref="B6"/>
    </sheetView>
  </sheetViews>
  <sheetFormatPr defaultRowHeight="14.5"/>
  <cols>
    <col min="1" max="1" width="9.7265625" bestFit="1" customWidth="1"/>
    <col min="4" max="4" width="10.81640625" bestFit="1" customWidth="1"/>
    <col min="9" max="9" width="2.7265625" customWidth="1"/>
    <col min="10" max="10" width="10.81640625" bestFit="1" customWidth="1"/>
    <col min="11" max="11" width="13.7265625" customWidth="1"/>
    <col min="12" max="12" width="64.26953125" customWidth="1"/>
  </cols>
  <sheetData>
    <row r="1" spans="1:12" ht="21">
      <c r="A1" s="26" t="s">
        <v>43</v>
      </c>
      <c r="B1" s="23"/>
      <c r="C1" s="29" t="s">
        <v>0</v>
      </c>
      <c r="D1" s="29"/>
      <c r="E1" s="29"/>
      <c r="F1" s="29"/>
      <c r="G1" s="29"/>
      <c r="H1" s="29"/>
      <c r="I1" s="29"/>
      <c r="J1" s="29"/>
      <c r="K1" s="29"/>
      <c r="L1" s="29"/>
    </row>
    <row r="2" spans="1:12" ht="18.5">
      <c r="A2" s="27">
        <v>44244</v>
      </c>
      <c r="B2" s="24"/>
      <c r="C2" s="30" t="s">
        <v>1</v>
      </c>
      <c r="D2" s="30"/>
      <c r="E2" s="30"/>
      <c r="F2" s="30"/>
      <c r="G2" s="30"/>
      <c r="H2" s="30"/>
      <c r="I2" s="30"/>
      <c r="J2" s="30"/>
      <c r="K2" s="30"/>
      <c r="L2" s="30"/>
    </row>
    <row r="3" spans="1:12" ht="15.5">
      <c r="B3" s="25"/>
      <c r="C3" s="31" t="s">
        <v>55</v>
      </c>
      <c r="D3" s="31"/>
      <c r="E3" s="31"/>
      <c r="F3" s="31"/>
      <c r="G3" s="31"/>
      <c r="H3" s="31"/>
      <c r="I3" s="31"/>
      <c r="J3" s="31"/>
      <c r="K3" s="31"/>
      <c r="L3" s="31"/>
    </row>
    <row r="5" spans="1:12">
      <c r="A5" s="3" t="s">
        <v>7</v>
      </c>
      <c r="E5" s="13">
        <v>25</v>
      </c>
    </row>
    <row r="6" spans="1:12">
      <c r="A6" s="3" t="s">
        <v>38</v>
      </c>
      <c r="E6" s="12">
        <f>'Soil Calc'!B17</f>
        <v>5016</v>
      </c>
    </row>
    <row r="7" spans="1:12">
      <c r="A7" s="3" t="s">
        <v>44</v>
      </c>
      <c r="E7" s="28">
        <v>0.02</v>
      </c>
    </row>
    <row r="8" spans="1:12">
      <c r="A8" s="3" t="s">
        <v>45</v>
      </c>
      <c r="E8" s="13">
        <v>2</v>
      </c>
    </row>
    <row r="9" spans="1:12">
      <c r="D9" s="5"/>
    </row>
    <row r="10" spans="1:12" ht="18.5">
      <c r="A10" s="4" t="s">
        <v>2</v>
      </c>
      <c r="L10" s="4" t="s">
        <v>24</v>
      </c>
    </row>
    <row r="12" spans="1:12">
      <c r="A12" s="1" t="s">
        <v>14</v>
      </c>
      <c r="K12" s="5">
        <f>J13-J14</f>
        <v>2634355.3339773007</v>
      </c>
    </row>
    <row r="13" spans="1:12">
      <c r="B13" t="s">
        <v>25</v>
      </c>
      <c r="J13" s="12">
        <f>E8*1200000*(7.486941+2.293558+2.098253+2.098253+7.356037+9.608973)/1000*E5*J24</f>
        <v>3045819.3173890547</v>
      </c>
      <c r="L13" t="s">
        <v>27</v>
      </c>
    </row>
    <row r="14" spans="1:12">
      <c r="B14" t="s">
        <v>46</v>
      </c>
      <c r="J14" s="12">
        <f>E6*E8*E5*J24</f>
        <v>411463.98341175419</v>
      </c>
    </row>
    <row r="15" spans="1:12">
      <c r="A15" s="1" t="s">
        <v>13</v>
      </c>
      <c r="K15" s="12">
        <f>(3580000-980000)*0.08</f>
        <v>208000</v>
      </c>
    </row>
    <row r="16" spans="1:12" ht="15" thickBot="1">
      <c r="A16" s="8" t="s">
        <v>12</v>
      </c>
      <c r="B16" s="6"/>
      <c r="C16" s="6"/>
      <c r="D16" s="6"/>
      <c r="E16" s="6"/>
      <c r="F16" s="6"/>
      <c r="G16" s="6"/>
      <c r="H16" s="6"/>
      <c r="I16" s="6"/>
      <c r="J16" s="6"/>
      <c r="K16" s="7">
        <v>0</v>
      </c>
      <c r="L16" s="6"/>
    </row>
    <row r="17" spans="1:12" ht="15" thickTop="1">
      <c r="B17" s="3" t="s">
        <v>11</v>
      </c>
      <c r="K17" s="5">
        <f>K12+K15+K16</f>
        <v>2842355.3339773007</v>
      </c>
    </row>
    <row r="19" spans="1:12" ht="18.5">
      <c r="A19" s="4" t="s">
        <v>3</v>
      </c>
      <c r="L19" s="4" t="s">
        <v>24</v>
      </c>
    </row>
    <row r="21" spans="1:12">
      <c r="A21" s="1" t="s">
        <v>20</v>
      </c>
      <c r="K21" s="12">
        <f>(J23*J24-J22*J24)*E5</f>
        <v>411463.98341175419</v>
      </c>
    </row>
    <row r="22" spans="1:12">
      <c r="A22" s="2"/>
      <c r="B22" t="s">
        <v>26</v>
      </c>
      <c r="J22" s="12">
        <f>(7.486941+2.293558+2.098253+2.098253+7.356037+9.608973)/1000*356700*(15/252)</f>
        <v>656.96528276785705</v>
      </c>
      <c r="L22" t="s">
        <v>54</v>
      </c>
    </row>
    <row r="23" spans="1:12">
      <c r="A23" s="2"/>
      <c r="B23" t="s">
        <v>9</v>
      </c>
      <c r="J23" s="5">
        <f>E6*E8+J22</f>
        <v>10688.965282767856</v>
      </c>
      <c r="L23" t="s">
        <v>39</v>
      </c>
    </row>
    <row r="24" spans="1:12" s="13" customFormat="1">
      <c r="A24" s="16"/>
      <c r="B24" s="13" t="s">
        <v>32</v>
      </c>
      <c r="J24" s="17">
        <f>(1+E7)^E5</f>
        <v>1.6406059944647295</v>
      </c>
      <c r="L24" s="13" t="s">
        <v>36</v>
      </c>
    </row>
    <row r="25" spans="1:12">
      <c r="A25" s="1" t="s">
        <v>40</v>
      </c>
      <c r="K25" s="5">
        <f>E5*J26*J27*J28</f>
        <v>0</v>
      </c>
    </row>
    <row r="26" spans="1:12">
      <c r="B26" t="s">
        <v>4</v>
      </c>
      <c r="J26" s="13">
        <v>0</v>
      </c>
    </row>
    <row r="27" spans="1:12">
      <c r="B27" t="s">
        <v>5</v>
      </c>
      <c r="J27" s="12">
        <v>0</v>
      </c>
      <c r="K27" s="13"/>
      <c r="L27" s="22"/>
    </row>
    <row r="28" spans="1:12">
      <c r="B28" t="s">
        <v>33</v>
      </c>
      <c r="J28" s="18">
        <f>(1+E7)^E5</f>
        <v>1.6406059944647295</v>
      </c>
      <c r="K28" s="13"/>
      <c r="L28" s="13"/>
    </row>
    <row r="29" spans="1:12">
      <c r="A29" s="1" t="s">
        <v>21</v>
      </c>
      <c r="K29" s="5">
        <f>J30*J31*J33+(J30*0.1)*J32*J33</f>
        <v>397500</v>
      </c>
      <c r="L29" s="13"/>
    </row>
    <row r="30" spans="1:12">
      <c r="B30" t="s">
        <v>23</v>
      </c>
      <c r="J30" s="13">
        <v>15</v>
      </c>
      <c r="K30" s="13"/>
      <c r="L30" s="13"/>
    </row>
    <row r="31" spans="1:12">
      <c r="B31" t="s">
        <v>5</v>
      </c>
      <c r="J31" s="12">
        <f>25*40*52</f>
        <v>52000</v>
      </c>
      <c r="K31" s="13"/>
      <c r="L31" s="22" t="s">
        <v>42</v>
      </c>
    </row>
    <row r="32" spans="1:12">
      <c r="B32" t="s">
        <v>41</v>
      </c>
      <c r="J32" s="12">
        <f>50*4*50</f>
        <v>10000</v>
      </c>
      <c r="K32" s="13"/>
      <c r="L32" s="22" t="s">
        <v>47</v>
      </c>
    </row>
    <row r="33" spans="1:12">
      <c r="B33" t="s">
        <v>10</v>
      </c>
      <c r="J33" s="13">
        <f>0.5</f>
        <v>0.5</v>
      </c>
    </row>
    <row r="34" spans="1:12">
      <c r="A34" s="1" t="s">
        <v>29</v>
      </c>
      <c r="J34" s="10"/>
      <c r="K34" s="5">
        <f>J35*J36*J37</f>
        <v>342000</v>
      </c>
    </row>
    <row r="35" spans="1:12">
      <c r="B35" t="s">
        <v>48</v>
      </c>
      <c r="J35" s="13">
        <f>E8</f>
        <v>2</v>
      </c>
    </row>
    <row r="36" spans="1:12">
      <c r="B36" t="s">
        <v>49</v>
      </c>
      <c r="J36" s="12">
        <v>5700</v>
      </c>
      <c r="L36" t="s">
        <v>37</v>
      </c>
    </row>
    <row r="37" spans="1:12">
      <c r="B37" t="s">
        <v>6</v>
      </c>
      <c r="J37">
        <v>30</v>
      </c>
    </row>
    <row r="38" spans="1:12">
      <c r="A38" s="1"/>
      <c r="J38" s="19"/>
      <c r="K38" s="12"/>
    </row>
    <row r="39" spans="1:12" ht="15" thickBot="1">
      <c r="A39" s="8" t="s">
        <v>8</v>
      </c>
      <c r="B39" s="6"/>
      <c r="C39" s="6"/>
      <c r="D39" s="6"/>
      <c r="E39" s="6"/>
      <c r="F39" s="6"/>
      <c r="G39" s="6"/>
      <c r="H39" s="6"/>
      <c r="I39" s="6"/>
      <c r="J39" s="20"/>
      <c r="K39" s="21">
        <f>3580000*0.01</f>
        <v>35800</v>
      </c>
      <c r="L39" s="6" t="s">
        <v>28</v>
      </c>
    </row>
    <row r="40" spans="1:12" ht="15" thickTop="1">
      <c r="A40" s="1"/>
      <c r="B40" s="11" t="s">
        <v>15</v>
      </c>
      <c r="K40" s="5">
        <f>SUM(K21:K39)</f>
        <v>1186763.9834117542</v>
      </c>
    </row>
    <row r="41" spans="1:12">
      <c r="A41" s="1"/>
      <c r="K41" s="5"/>
    </row>
    <row r="42" spans="1:12">
      <c r="B42" s="11" t="s">
        <v>22</v>
      </c>
      <c r="K42" s="12">
        <f>K40-K17</f>
        <v>-1655591.3505655464</v>
      </c>
    </row>
    <row r="44" spans="1:12" ht="18.5">
      <c r="A44" s="4" t="s">
        <v>16</v>
      </c>
      <c r="L44" s="4"/>
    </row>
    <row r="46" spans="1:12">
      <c r="A46" s="1" t="s">
        <v>31</v>
      </c>
      <c r="K46" s="9" t="s">
        <v>30</v>
      </c>
    </row>
    <row r="47" spans="1:12">
      <c r="A47" s="15" t="s">
        <v>17</v>
      </c>
      <c r="B47" s="13"/>
      <c r="C47" s="13"/>
      <c r="D47" s="13"/>
      <c r="K47" s="14" t="s">
        <v>30</v>
      </c>
    </row>
    <row r="48" spans="1:12">
      <c r="A48" s="1" t="s">
        <v>18</v>
      </c>
      <c r="K48" s="14" t="s">
        <v>50</v>
      </c>
    </row>
    <row r="49" spans="1:11">
      <c r="A49" s="1" t="s">
        <v>19</v>
      </c>
      <c r="K49" s="9" t="s">
        <v>51</v>
      </c>
    </row>
    <row r="50" spans="1:11">
      <c r="A50" s="1" t="s">
        <v>34</v>
      </c>
      <c r="K50" s="9" t="s">
        <v>35</v>
      </c>
    </row>
    <row r="51" spans="1:11">
      <c r="A51" s="1" t="s">
        <v>52</v>
      </c>
      <c r="K51" s="9" t="s">
        <v>53</v>
      </c>
    </row>
  </sheetData>
  <mergeCells count="3">
    <mergeCell ref="C1:L1"/>
    <mergeCell ref="C2:L2"/>
    <mergeCell ref="C3:L3"/>
  </mergeCells>
  <pageMargins left="0.25" right="0.25" top="0.75" bottom="0.75" header="0.3" footer="0.3"/>
  <pageSetup scale="68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0"/>
  <sheetViews>
    <sheetView workbookViewId="0">
      <selection activeCell="D27" sqref="D27"/>
    </sheetView>
  </sheetViews>
  <sheetFormatPr defaultRowHeight="14.5"/>
  <cols>
    <col min="1" max="1" width="26.08984375" bestFit="1" customWidth="1"/>
    <col min="2" max="4" width="11.453125" style="9" customWidth="1"/>
  </cols>
  <sheetData>
    <row r="1" spans="1:4">
      <c r="A1" s="32" t="s">
        <v>56</v>
      </c>
    </row>
    <row r="3" spans="1:4">
      <c r="A3" t="s">
        <v>57</v>
      </c>
      <c r="B3" s="33">
        <v>5500</v>
      </c>
    </row>
    <row r="5" spans="1:4" ht="29">
      <c r="B5" s="34" t="s">
        <v>58</v>
      </c>
      <c r="C5" s="34" t="s">
        <v>59</v>
      </c>
      <c r="D5" s="34" t="s">
        <v>60</v>
      </c>
    </row>
    <row r="6" spans="1:4">
      <c r="A6" t="s">
        <v>61</v>
      </c>
      <c r="B6" s="35">
        <v>1</v>
      </c>
      <c r="C6" s="35">
        <v>0</v>
      </c>
      <c r="D6" s="36">
        <f>B6*C6</f>
        <v>0</v>
      </c>
    </row>
    <row r="7" spans="1:4">
      <c r="A7" t="s">
        <v>62</v>
      </c>
      <c r="B7" s="35">
        <v>0</v>
      </c>
      <c r="C7" s="35">
        <v>0.1</v>
      </c>
      <c r="D7" s="37">
        <f>B7*C7</f>
        <v>0</v>
      </c>
    </row>
    <row r="8" spans="1:4">
      <c r="B8" s="35"/>
      <c r="C8" s="35"/>
      <c r="D8" s="36">
        <f>SUM(D6:D7)</f>
        <v>0</v>
      </c>
    </row>
    <row r="9" spans="1:4">
      <c r="B9" s="35"/>
      <c r="D9" s="36"/>
    </row>
    <row r="10" spans="1:4">
      <c r="A10" t="s">
        <v>63</v>
      </c>
      <c r="B10" s="36">
        <v>2.3E-2</v>
      </c>
      <c r="C10" s="35">
        <v>0</v>
      </c>
      <c r="D10" s="38">
        <f>B10*C10</f>
        <v>0</v>
      </c>
    </row>
    <row r="11" spans="1:4">
      <c r="A11" t="s">
        <v>64</v>
      </c>
      <c r="B11" s="36">
        <v>0.19400000000000001</v>
      </c>
      <c r="C11" s="35">
        <v>0.05</v>
      </c>
      <c r="D11" s="38">
        <f>B11*C11</f>
        <v>9.7000000000000003E-3</v>
      </c>
    </row>
    <row r="12" spans="1:4">
      <c r="A12" t="s">
        <v>65</v>
      </c>
      <c r="B12" s="36">
        <v>0.78300000000000003</v>
      </c>
      <c r="C12" s="35">
        <v>0.1</v>
      </c>
      <c r="D12" s="38">
        <f>B12*C12</f>
        <v>7.8300000000000008E-2</v>
      </c>
    </row>
    <row r="13" spans="1:4">
      <c r="A13" t="s">
        <v>66</v>
      </c>
      <c r="B13" s="37">
        <v>0</v>
      </c>
      <c r="C13" s="35">
        <v>0.15</v>
      </c>
      <c r="D13" s="39">
        <f>B13*C13</f>
        <v>0</v>
      </c>
    </row>
    <row r="14" spans="1:4">
      <c r="B14" s="40">
        <f>SUM(B10:B13)</f>
        <v>1</v>
      </c>
      <c r="C14" s="40"/>
      <c r="D14" s="36">
        <f>SUM(D10:D13)</f>
        <v>8.8000000000000009E-2</v>
      </c>
    </row>
    <row r="15" spans="1:4">
      <c r="B15" s="35"/>
    </row>
    <row r="16" spans="1:4">
      <c r="B16" s="35"/>
    </row>
    <row r="17" spans="1:2">
      <c r="A17" s="41" t="s">
        <v>67</v>
      </c>
      <c r="B17" s="42">
        <f>B3-B3*D14-B3*D8</f>
        <v>5016</v>
      </c>
    </row>
    <row r="18" spans="1:2">
      <c r="B18" s="35"/>
    </row>
    <row r="19" spans="1:2">
      <c r="B19" s="35"/>
    </row>
    <row r="20" spans="1:2">
      <c r="B20" s="43"/>
    </row>
  </sheetData>
  <pageMargins left="0.7" right="0.7" top="0.75" bottom="0.75" header="0.3" footer="0.3"/>
  <pageSetup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Unit B</vt:lpstr>
      <vt:lpstr>Soil Calc</vt:lpstr>
      <vt:lpstr>'Soil Calc'!Print_Area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2020-03-19T17:49:58Z</cp:lastPrinted>
  <dcterms:created xsi:type="dcterms:W3CDTF">2017-08-16T15:52:12Z</dcterms:created>
  <dcterms:modified xsi:type="dcterms:W3CDTF">2021-02-22T14:42:19Z</dcterms:modified>
</cp:coreProperties>
</file>